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O ARI PONTASSIEVE\Stazioni radio non presidiate\"/>
    </mc:Choice>
  </mc:AlternateContent>
  <xr:revisionPtr revIDLastSave="0" documentId="13_ncr:1_{D3E336A4-AB46-4A17-B4F7-22A626BCF38A}" xr6:coauthVersionLast="47" xr6:coauthVersionMax="47" xr10:uidLastSave="{00000000-0000-0000-0000-000000000000}"/>
  <bookViews>
    <workbookView xWindow="-108" yWindow="-108" windowWidth="23256" windowHeight="12576" xr2:uid="{2031C085-156B-4B93-8615-38D09867D164}"/>
  </bookViews>
  <sheets>
    <sheet name="Stazioni non presidiate" sheetId="1" r:id="rId1"/>
    <sheet name="Dati tecnici" sheetId="3" r:id="rId2"/>
    <sheet name="Cavo Poggio Fi 2" sheetId="2" r:id="rId3"/>
  </sheets>
  <definedNames>
    <definedName name="_xlnm.Print_Area" localSheetId="1">'Dati tecnici'!$A$1:$S$15</definedName>
    <definedName name="_xlnm.Print_Area" localSheetId="0">'Stazioni non presidiate'!$A$1:$N$15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3" l="1"/>
  <c r="O14" i="3" s="1"/>
  <c r="E14" i="3"/>
  <c r="M13" i="3"/>
  <c r="O13" i="3" s="1"/>
  <c r="E13" i="3"/>
  <c r="M12" i="3"/>
  <c r="O12" i="3" s="1"/>
  <c r="E12" i="3"/>
  <c r="M11" i="3"/>
  <c r="O11" i="3" s="1"/>
  <c r="E11" i="3"/>
  <c r="M10" i="3"/>
  <c r="O10" i="3" s="1"/>
  <c r="E10" i="3"/>
  <c r="M9" i="3"/>
  <c r="O9" i="3" s="1"/>
  <c r="E9" i="3"/>
  <c r="M8" i="3"/>
  <c r="O8" i="3" s="1"/>
  <c r="E8" i="3"/>
  <c r="K6" i="3"/>
  <c r="M6" i="3" s="1"/>
  <c r="O6" i="3" s="1"/>
  <c r="E6" i="3"/>
  <c r="M7" i="3"/>
  <c r="O7" i="3" s="1"/>
  <c r="E7" i="3"/>
  <c r="F11" i="1"/>
  <c r="F13" i="1"/>
  <c r="F14" i="1"/>
  <c r="F12" i="1"/>
  <c r="F10" i="1"/>
  <c r="F9" i="1"/>
  <c r="P5" i="2"/>
  <c r="F8" i="1"/>
  <c r="Q7" i="3" l="1"/>
  <c r="Q10" i="3"/>
  <c r="Q11" i="3"/>
  <c r="Q14" i="3"/>
  <c r="Q6" i="3"/>
  <c r="Q13" i="3"/>
  <c r="Q9" i="3"/>
  <c r="Q8" i="3"/>
  <c r="Q12" i="3"/>
</calcChain>
</file>

<file path=xl/sharedStrings.xml><?xml version="1.0" encoding="utf-8"?>
<sst xmlns="http://schemas.openxmlformats.org/spreadsheetml/2006/main" count="175" uniqueCount="114">
  <si>
    <t xml:space="preserve">Nomenclatura Ponte </t>
  </si>
  <si>
    <t>Tipologia di modulazione</t>
  </si>
  <si>
    <t>OM riferimento</t>
  </si>
  <si>
    <t>Cavo impiegato</t>
  </si>
  <si>
    <t>Locatore</t>
  </si>
  <si>
    <t>Cervo Bianco 2</t>
  </si>
  <si>
    <t>Frascole</t>
  </si>
  <si>
    <t>Montrago 1</t>
  </si>
  <si>
    <t>Montrago 2</t>
  </si>
  <si>
    <t>Poggio Firenze 1</t>
  </si>
  <si>
    <t>Poggio Firenze 2</t>
  </si>
  <si>
    <t>Poggio Alberaccio</t>
  </si>
  <si>
    <t>""</t>
  </si>
  <si>
    <t>JN53RS</t>
  </si>
  <si>
    <t>JN53SV</t>
  </si>
  <si>
    <t>JN53TP</t>
  </si>
  <si>
    <t>JN53QQ</t>
  </si>
  <si>
    <t>JN53QS</t>
  </si>
  <si>
    <t>FM</t>
  </si>
  <si>
    <t>Cervo Bianco 1</t>
  </si>
  <si>
    <t>C4FM</t>
  </si>
  <si>
    <t>IK5BZH</t>
  </si>
  <si>
    <t>IR5ZZL</t>
  </si>
  <si>
    <t>IR5UCE</t>
  </si>
  <si>
    <t>IR5UBY</t>
  </si>
  <si>
    <t>IR5UCR</t>
  </si>
  <si>
    <t>IR5UDE</t>
  </si>
  <si>
    <t>IR5UCS</t>
  </si>
  <si>
    <t>RG213UBX</t>
  </si>
  <si>
    <t>Settore parabolico</t>
  </si>
  <si>
    <t>Collineare X6000 Diamond</t>
  </si>
  <si>
    <t>Scadenza autorizzazione/rinnovo</t>
  </si>
  <si>
    <t>Attenuazione cavo e connettori</t>
  </si>
  <si>
    <t>Potenza OUT dopo filtri</t>
  </si>
  <si>
    <t>Guadagno antenna</t>
  </si>
  <si>
    <t>Yagi 3 elementi  di  ON6MU</t>
  </si>
  <si>
    <t xml:space="preserve">SIRIO CX-425  </t>
  </si>
  <si>
    <t>Latitudine</t>
  </si>
  <si>
    <t>Longitudine</t>
  </si>
  <si>
    <t>Stazioni radio non presidiate della Sezione A.R.I. di Pontassieve</t>
  </si>
  <si>
    <t>Beacon</t>
  </si>
  <si>
    <t>RU1a</t>
  </si>
  <si>
    <t>RU14a</t>
  </si>
  <si>
    <t>RU12</t>
  </si>
  <si>
    <t>RU8a</t>
  </si>
  <si>
    <t>HotSpot</t>
  </si>
  <si>
    <t>RM8</t>
  </si>
  <si>
    <t>RMU</t>
  </si>
  <si>
    <t>A</t>
  </si>
  <si>
    <t>B</t>
  </si>
  <si>
    <t>+A+B-C</t>
  </si>
  <si>
    <t>SI</t>
  </si>
  <si>
    <t>NO</t>
  </si>
  <si>
    <t>RSC-400</t>
  </si>
  <si>
    <t>Yaesu FTM-100DE</t>
  </si>
  <si>
    <t>n°2 x GM950 Motorola</t>
  </si>
  <si>
    <t>Shift Mhz</t>
  </si>
  <si>
    <t>Nominativo assegnato dal ministero</t>
  </si>
  <si>
    <t>P. OUT TX Watt</t>
  </si>
  <si>
    <t>Apparato radio installato</t>
  </si>
  <si>
    <t>UT-141+ 1 codetta</t>
  </si>
  <si>
    <t>Collineare X30A Diamond</t>
  </si>
  <si>
    <t>RG213</t>
  </si>
  <si>
    <t>Cavo Poggio Firenze 2 per 1200Mhz</t>
  </si>
  <si>
    <t>db=</t>
  </si>
  <si>
    <t>Nome</t>
  </si>
  <si>
    <t>Connettore</t>
  </si>
  <si>
    <t>d</t>
  </si>
  <si>
    <t>e</t>
  </si>
  <si>
    <t>C=d+e</t>
  </si>
  <si>
    <t>P.OUT dopo filtri/Att. Watt</t>
  </si>
  <si>
    <t>Lunghezza cavo in metri</t>
  </si>
  <si>
    <t>Cellflex 1/4 pollice</t>
  </si>
  <si>
    <t>Attenuazione totale</t>
  </si>
  <si>
    <t>2 metri</t>
  </si>
  <si>
    <t>32 metri</t>
  </si>
  <si>
    <t>43°44'10,24" N</t>
  </si>
  <si>
    <t>43°52'57,63" N</t>
  </si>
  <si>
    <t>43°39'15,44" N</t>
  </si>
  <si>
    <t>43°42'24,28" N</t>
  </si>
  <si>
    <t>43°42'20,08" N</t>
  </si>
  <si>
    <t>43°45'58,34" N</t>
  </si>
  <si>
    <t>11°34'03,85" E</t>
  </si>
  <si>
    <t>11°33'01,55" E</t>
  </si>
  <si>
    <t>11°36'12,04" E</t>
  </si>
  <si>
    <t>11°22'27,87" E</t>
  </si>
  <si>
    <t>11°23'51,23" E</t>
  </si>
  <si>
    <t>Cavo</t>
  </si>
  <si>
    <t>Ponte radio Yaesu DR-1X</t>
  </si>
  <si>
    <t>Autocostruito (www.aripontassieve.it)</t>
  </si>
  <si>
    <t>Cellflex 1/4 +2 codette</t>
  </si>
  <si>
    <t>Cervo Bianco</t>
  </si>
  <si>
    <t>IR5UCY</t>
  </si>
  <si>
    <t>ATV</t>
  </si>
  <si>
    <t>FM-ATV</t>
  </si>
  <si>
    <t>UFB311A</t>
  </si>
  <si>
    <t>Transverter MK2 di DB6NT + TH-22</t>
  </si>
  <si>
    <t>Collineare MT-343013N</t>
  </si>
  <si>
    <t>IK5BZH/B</t>
  </si>
  <si>
    <t>E.R.P. dBm</t>
  </si>
  <si>
    <t>Frequenza TX in Mhz</t>
  </si>
  <si>
    <t>Frequenza Rx in Mhz</t>
  </si>
  <si>
    <t>Data richiesta della 1°  Autorizzazione</t>
  </si>
  <si>
    <t>P.OUT dopo filtri/Att. dBm</t>
  </si>
  <si>
    <r>
      <t>Scheda tecnica disponibile</t>
    </r>
    <r>
      <rPr>
        <b/>
        <sz val="14"/>
        <color rgb="FF00B050"/>
        <rFont val="Calibri"/>
        <family val="2"/>
        <scheme val="minor"/>
      </rPr>
      <t xml:space="preserve"> (vedi allegati)</t>
    </r>
  </si>
  <si>
    <r>
      <t xml:space="preserve">Tipologia antenna </t>
    </r>
    <r>
      <rPr>
        <b/>
        <sz val="14"/>
        <color rgb="FF00B050"/>
        <rFont val="Calibri"/>
        <family val="2"/>
        <scheme val="minor"/>
      </rPr>
      <t>(vedi schede antenne)</t>
    </r>
  </si>
  <si>
    <t>Corner autocostruita</t>
  </si>
  <si>
    <t>Attenuazione cavo dB</t>
  </si>
  <si>
    <r>
      <t xml:space="preserve">ATT. cavo dB/100m. </t>
    </r>
    <r>
      <rPr>
        <b/>
        <sz val="14"/>
        <color rgb="FF00B050"/>
        <rFont val="Calibri"/>
        <family val="2"/>
        <scheme val="minor"/>
      </rPr>
      <t>(vedi schede cavi)</t>
    </r>
  </si>
  <si>
    <r>
      <t xml:space="preserve">Attenuazione connettori e code dB </t>
    </r>
    <r>
      <rPr>
        <b/>
        <sz val="14"/>
        <color rgb="FF00B050"/>
        <rFont val="Calibri"/>
        <family val="2"/>
        <scheme val="minor"/>
      </rPr>
      <t>(vedi schede connettori)</t>
    </r>
  </si>
  <si>
    <t>TOT. Att. Cavo e conn.dB</t>
  </si>
  <si>
    <t>Guadagno antenna su isotropico dBI</t>
  </si>
  <si>
    <t>IR5ZYN</t>
  </si>
  <si>
    <t>Stazioni radio non presidiate della Sezione A.R.I. di Pontassieve al 24/06/2022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</si>
</sst>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1" fillId="0" borderId="0" xfId="0" applyNumberFormat="1" applyFont="1" applyAlignment="1">
      <alignment vertical="center" wrapText="1"/>
    </xf>
    <xf numFmtId="2" fontId="0" fillId="0" borderId="0" xfId="0" applyNumberFormat="1"/>
    <xf numFmtId="0" fontId="0" fillId="0" borderId="0" xfId="0" applyBorder="1"/>
    <xf numFmtId="0" fontId="0" fillId="0" borderId="0" xfId="0" applyFill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49" fontId="2" fillId="0" borderId="0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 wrapText="1"/>
    </xf>
    <xf numFmtId="2" fontId="3" fillId="3" borderId="17" xfId="0" applyNumberFormat="1" applyFont="1" applyFill="1" applyBorder="1" applyAlignment="1">
      <alignment vertical="center"/>
    </xf>
    <xf numFmtId="2" fontId="3" fillId="3" borderId="18" xfId="0" applyNumberFormat="1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vertical="center"/>
    </xf>
    <xf numFmtId="49" fontId="2" fillId="5" borderId="15" xfId="0" applyNumberFormat="1" applyFont="1" applyFill="1" applyBorder="1" applyAlignment="1">
      <alignment vertical="center" wrapText="1"/>
    </xf>
    <xf numFmtId="49" fontId="2" fillId="5" borderId="16" xfId="0" applyNumberFormat="1" applyFont="1" applyFill="1" applyBorder="1" applyAlignment="1">
      <alignment horizontal="center" vertical="center" wrapText="1"/>
    </xf>
    <xf numFmtId="2" fontId="3" fillId="5" borderId="17" xfId="0" applyNumberFormat="1" applyFont="1" applyFill="1" applyBorder="1" applyAlignment="1">
      <alignment vertical="center"/>
    </xf>
    <xf numFmtId="2" fontId="3" fillId="5" borderId="18" xfId="0" applyNumberFormat="1" applyFont="1" applyFill="1" applyBorder="1" applyAlignment="1">
      <alignment vertical="center"/>
    </xf>
    <xf numFmtId="49" fontId="2" fillId="6" borderId="1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2" fontId="3" fillId="5" borderId="16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49" fontId="2" fillId="0" borderId="9" xfId="0" applyNumberFormat="1" applyFon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164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right" vertical="center"/>
    </xf>
    <xf numFmtId="14" fontId="3" fillId="9" borderId="1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left" vertical="center"/>
    </xf>
    <xf numFmtId="0" fontId="4" fillId="9" borderId="9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 wrapText="1"/>
    </xf>
    <xf numFmtId="2" fontId="3" fillId="9" borderId="2" xfId="0" applyNumberFormat="1" applyFont="1" applyFill="1" applyBorder="1" applyAlignment="1">
      <alignment horizontal="right" vertical="center"/>
    </xf>
    <xf numFmtId="2" fontId="3" fillId="9" borderId="14" xfId="0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vertical="center"/>
    </xf>
    <xf numFmtId="2" fontId="3" fillId="9" borderId="9" xfId="0" applyNumberFormat="1" applyFont="1" applyFill="1" applyBorder="1" applyAlignment="1">
      <alignment horizontal="right" vertical="center"/>
    </xf>
    <xf numFmtId="2" fontId="3" fillId="9" borderId="2" xfId="0" applyNumberFormat="1" applyFont="1" applyFill="1" applyBorder="1" applyAlignment="1">
      <alignment vertical="center"/>
    </xf>
    <xf numFmtId="2" fontId="3" fillId="9" borderId="14" xfId="0" applyNumberFormat="1" applyFont="1" applyFill="1" applyBorder="1" applyAlignment="1">
      <alignment vertical="center"/>
    </xf>
    <xf numFmtId="2" fontId="3" fillId="9" borderId="9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2" fontId="11" fillId="6" borderId="17" xfId="0" applyNumberFormat="1" applyFont="1" applyFill="1" applyBorder="1" applyAlignment="1">
      <alignment horizontal="center" vertical="center"/>
    </xf>
    <xf numFmtId="2" fontId="11" fillId="6" borderId="18" xfId="0" applyNumberFormat="1" applyFont="1" applyFill="1" applyBorder="1" applyAlignment="1">
      <alignment horizontal="center" vertical="center"/>
    </xf>
    <xf numFmtId="14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6</xdr:row>
      <xdr:rowOff>22860</xdr:rowOff>
    </xdr:from>
    <xdr:to>
      <xdr:col>4</xdr:col>
      <xdr:colOff>434340</xdr:colOff>
      <xdr:row>7</xdr:row>
      <xdr:rowOff>15240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365A323F-4182-4E77-8B4C-1210A96DA7FB}"/>
            </a:ext>
          </a:extLst>
        </xdr:cNvPr>
        <xdr:cNvSpPr/>
      </xdr:nvSpPr>
      <xdr:spPr>
        <a:xfrm>
          <a:off x="2667000" y="1264920"/>
          <a:ext cx="205740" cy="1752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213360</xdr:colOff>
      <xdr:row>6</xdr:row>
      <xdr:rowOff>22860</xdr:rowOff>
    </xdr:from>
    <xdr:to>
      <xdr:col>6</xdr:col>
      <xdr:colOff>419100</xdr:colOff>
      <xdr:row>7</xdr:row>
      <xdr:rowOff>15240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506FB3E-A889-4115-95D4-202008372DAF}"/>
            </a:ext>
          </a:extLst>
        </xdr:cNvPr>
        <xdr:cNvSpPr/>
      </xdr:nvSpPr>
      <xdr:spPr>
        <a:xfrm>
          <a:off x="4130040" y="1592580"/>
          <a:ext cx="205740" cy="1752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289560</xdr:colOff>
      <xdr:row>6</xdr:row>
      <xdr:rowOff>22860</xdr:rowOff>
    </xdr:from>
    <xdr:to>
      <xdr:col>10</xdr:col>
      <xdr:colOff>495300</xdr:colOff>
      <xdr:row>7</xdr:row>
      <xdr:rowOff>15240</xdr:rowOff>
    </xdr:to>
    <xdr:sp macro="" textlink="">
      <xdr:nvSpPr>
        <xdr:cNvPr id="8" name="Ovale 7">
          <a:extLst>
            <a:ext uri="{FF2B5EF4-FFF2-40B4-BE49-F238E27FC236}">
              <a16:creationId xmlns:a16="http://schemas.microsoft.com/office/drawing/2014/main" id="{85483A14-7D30-457C-89B8-56CCDBE62431}"/>
            </a:ext>
          </a:extLst>
        </xdr:cNvPr>
        <xdr:cNvSpPr/>
      </xdr:nvSpPr>
      <xdr:spPr>
        <a:xfrm>
          <a:off x="6644640" y="1607820"/>
          <a:ext cx="205740" cy="1752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228600</xdr:colOff>
      <xdr:row>6</xdr:row>
      <xdr:rowOff>7620</xdr:rowOff>
    </xdr:from>
    <xdr:to>
      <xdr:col>12</xdr:col>
      <xdr:colOff>434340</xdr:colOff>
      <xdr:row>7</xdr:row>
      <xdr:rowOff>0</xdr:rowOff>
    </xdr:to>
    <xdr:sp macro="" textlink="">
      <xdr:nvSpPr>
        <xdr:cNvPr id="9" name="Ovale 8">
          <a:extLst>
            <a:ext uri="{FF2B5EF4-FFF2-40B4-BE49-F238E27FC236}">
              <a16:creationId xmlns:a16="http://schemas.microsoft.com/office/drawing/2014/main" id="{2305FBAD-36DF-4519-BDC3-11D1CEEA095C}"/>
            </a:ext>
          </a:extLst>
        </xdr:cNvPr>
        <xdr:cNvSpPr/>
      </xdr:nvSpPr>
      <xdr:spPr>
        <a:xfrm>
          <a:off x="7543800" y="1249680"/>
          <a:ext cx="205740" cy="1752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411480</xdr:colOff>
      <xdr:row>6</xdr:row>
      <xdr:rowOff>110490</xdr:rowOff>
    </xdr:from>
    <xdr:to>
      <xdr:col>6</xdr:col>
      <xdr:colOff>213360</xdr:colOff>
      <xdr:row>6</xdr:row>
      <xdr:rowOff>121920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014D1979-F6FF-4C9A-A6F7-FB0F96D1D536}"/>
            </a:ext>
          </a:extLst>
        </xdr:cNvPr>
        <xdr:cNvCxnSpPr>
          <a:endCxn id="6" idx="2"/>
        </xdr:cNvCxnSpPr>
      </xdr:nvCxnSpPr>
      <xdr:spPr>
        <a:xfrm flipV="1">
          <a:off x="2849880" y="1680210"/>
          <a:ext cx="1280160" cy="114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472440</xdr:colOff>
      <xdr:row>6</xdr:row>
      <xdr:rowOff>102870</xdr:rowOff>
    </xdr:from>
    <xdr:to>
      <xdr:col>12</xdr:col>
      <xdr:colOff>320040</xdr:colOff>
      <xdr:row>6</xdr:row>
      <xdr:rowOff>110490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4861AE6E-9572-4554-A93C-4D669AEF2DE2}"/>
            </a:ext>
          </a:extLst>
        </xdr:cNvPr>
        <xdr:cNvCxnSpPr/>
      </xdr:nvCxnSpPr>
      <xdr:spPr>
        <a:xfrm flipV="1">
          <a:off x="6827520" y="1687830"/>
          <a:ext cx="1341120" cy="76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464820</xdr:colOff>
      <xdr:row>6</xdr:row>
      <xdr:rowOff>102870</xdr:rowOff>
    </xdr:from>
    <xdr:to>
      <xdr:col>10</xdr:col>
      <xdr:colOff>243840</xdr:colOff>
      <xdr:row>6</xdr:row>
      <xdr:rowOff>102870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2024AE58-D056-4B80-AE40-1716F6D6DE69}"/>
            </a:ext>
          </a:extLst>
        </xdr:cNvPr>
        <xdr:cNvCxnSpPr/>
      </xdr:nvCxnSpPr>
      <xdr:spPr>
        <a:xfrm>
          <a:off x="4381500" y="1687830"/>
          <a:ext cx="22174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8A9A-FD55-4802-AD3F-DCD3ABEEC7E9}">
  <sheetPr>
    <pageSetUpPr fitToPage="1"/>
  </sheetPr>
  <dimension ref="A1:N19"/>
  <sheetViews>
    <sheetView tabSelected="1" zoomScaleNormal="100" workbookViewId="0">
      <pane ySplit="4" topLeftCell="A8" activePane="bottomLeft" state="frozen"/>
      <selection pane="bottomLeft" activeCell="L14" sqref="L14"/>
    </sheetView>
  </sheetViews>
  <sheetFormatPr defaultRowHeight="14.4" x14ac:dyDescent="0.3"/>
  <cols>
    <col min="1" max="1" width="19.5546875" bestFit="1" customWidth="1"/>
    <col min="2" max="2" width="9.5546875" customWidth="1"/>
    <col min="3" max="3" width="13.6640625" bestFit="1" customWidth="1"/>
    <col min="4" max="4" width="13.77734375" customWidth="1"/>
    <col min="5" max="5" width="12.33203125" bestFit="1" customWidth="1"/>
    <col min="6" max="6" width="11" customWidth="1"/>
    <col min="7" max="7" width="14.77734375" bestFit="1" customWidth="1"/>
    <col min="8" max="8" width="10.21875" style="17" bestFit="1" customWidth="1"/>
    <col min="9" max="9" width="17.21875" customWidth="1"/>
    <col min="10" max="11" width="16.6640625" customWidth="1"/>
    <col min="12" max="12" width="17.6640625" bestFit="1" customWidth="1"/>
    <col min="13" max="13" width="13.33203125" style="17" bestFit="1" customWidth="1"/>
    <col min="14" max="14" width="2.21875" style="3" customWidth="1"/>
  </cols>
  <sheetData>
    <row r="1" spans="1:14" ht="14.4" customHeight="1" x14ac:dyDescent="0.3">
      <c r="A1" s="81" t="s">
        <v>113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18.600000000000001" customHeight="1" x14ac:dyDescent="0.3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7"/>
    </row>
    <row r="3" spans="1:14" s="5" customFormat="1" ht="18.600000000000001" thickBot="1" x14ac:dyDescent="0.4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6"/>
    </row>
    <row r="4" spans="1:14" s="78" customFormat="1" ht="90.6" customHeight="1" x14ac:dyDescent="0.3">
      <c r="A4" s="79" t="s">
        <v>0</v>
      </c>
      <c r="B4" s="79" t="s">
        <v>65</v>
      </c>
      <c r="C4" s="79" t="s">
        <v>57</v>
      </c>
      <c r="D4" s="79" t="s">
        <v>100</v>
      </c>
      <c r="E4" s="79" t="s">
        <v>101</v>
      </c>
      <c r="F4" s="80" t="s">
        <v>56</v>
      </c>
      <c r="G4" s="79" t="s">
        <v>1</v>
      </c>
      <c r="H4" s="80" t="s">
        <v>4</v>
      </c>
      <c r="I4" s="80" t="s">
        <v>37</v>
      </c>
      <c r="J4" s="80" t="s">
        <v>38</v>
      </c>
      <c r="K4" s="79" t="s">
        <v>102</v>
      </c>
      <c r="L4" s="79" t="s">
        <v>31</v>
      </c>
      <c r="M4" s="80" t="s">
        <v>2</v>
      </c>
      <c r="N4" s="19"/>
    </row>
    <row r="5" spans="1:14" s="1" customFormat="1" ht="18" x14ac:dyDescent="0.3">
      <c r="A5" s="25"/>
      <c r="B5" s="25"/>
      <c r="C5" s="25"/>
      <c r="D5" s="25"/>
      <c r="E5" s="25"/>
      <c r="F5" s="27"/>
      <c r="G5" s="25"/>
      <c r="H5" s="27"/>
      <c r="I5" s="25"/>
      <c r="J5" s="25"/>
      <c r="K5" s="25"/>
      <c r="L5" s="25"/>
      <c r="M5" s="27"/>
      <c r="N5" s="19"/>
    </row>
    <row r="6" spans="1:14" s="18" customFormat="1" ht="23.4" customHeight="1" x14ac:dyDescent="0.3">
      <c r="A6" s="56" t="s">
        <v>91</v>
      </c>
      <c r="B6" s="56" t="s">
        <v>40</v>
      </c>
      <c r="C6" s="56" t="s">
        <v>98</v>
      </c>
      <c r="D6" s="57">
        <v>10368.85</v>
      </c>
      <c r="E6" s="58" t="s">
        <v>12</v>
      </c>
      <c r="F6" s="57">
        <v>0</v>
      </c>
      <c r="G6" s="59" t="s">
        <v>18</v>
      </c>
      <c r="H6" s="58" t="s">
        <v>13</v>
      </c>
      <c r="I6" s="56" t="s">
        <v>76</v>
      </c>
      <c r="J6" s="56" t="s">
        <v>82</v>
      </c>
      <c r="K6" s="60">
        <v>40217</v>
      </c>
      <c r="L6" s="77" t="s">
        <v>12</v>
      </c>
      <c r="M6" s="58" t="s">
        <v>21</v>
      </c>
      <c r="N6" s="9"/>
    </row>
    <row r="7" spans="1:14" s="1" customFormat="1" ht="23.4" customHeight="1" x14ac:dyDescent="0.3">
      <c r="A7" s="56" t="s">
        <v>19</v>
      </c>
      <c r="B7" s="56" t="s">
        <v>93</v>
      </c>
      <c r="C7" s="56" t="s">
        <v>92</v>
      </c>
      <c r="D7" s="57">
        <v>10336</v>
      </c>
      <c r="E7" s="57">
        <v>2382</v>
      </c>
      <c r="F7" s="58" t="s">
        <v>12</v>
      </c>
      <c r="G7" s="59" t="s">
        <v>94</v>
      </c>
      <c r="H7" s="58" t="s">
        <v>13</v>
      </c>
      <c r="I7" s="56" t="s">
        <v>76</v>
      </c>
      <c r="J7" s="56" t="s">
        <v>82</v>
      </c>
      <c r="K7" s="60">
        <v>41184</v>
      </c>
      <c r="L7" s="76">
        <v>48155</v>
      </c>
      <c r="M7" s="58" t="s">
        <v>21</v>
      </c>
      <c r="N7" s="19"/>
    </row>
    <row r="8" spans="1:14" s="18" customFormat="1" ht="23.4" customHeight="1" x14ac:dyDescent="0.3">
      <c r="A8" s="56" t="s">
        <v>5</v>
      </c>
      <c r="B8" s="56" t="s">
        <v>45</v>
      </c>
      <c r="C8" s="56" t="s">
        <v>22</v>
      </c>
      <c r="D8" s="57">
        <v>144.9</v>
      </c>
      <c r="E8" s="57">
        <v>144.9</v>
      </c>
      <c r="F8" s="57">
        <f>+D8-E8</f>
        <v>0</v>
      </c>
      <c r="G8" s="59" t="s">
        <v>20</v>
      </c>
      <c r="H8" s="58" t="s">
        <v>13</v>
      </c>
      <c r="I8" s="56" t="s">
        <v>76</v>
      </c>
      <c r="J8" s="56" t="s">
        <v>82</v>
      </c>
      <c r="K8" s="60">
        <v>42773</v>
      </c>
      <c r="L8" s="76">
        <v>48224</v>
      </c>
      <c r="M8" s="58" t="s">
        <v>21</v>
      </c>
      <c r="N8" s="9"/>
    </row>
    <row r="9" spans="1:14" s="18" customFormat="1" ht="23.4" customHeight="1" x14ac:dyDescent="0.3">
      <c r="A9" s="56" t="s">
        <v>6</v>
      </c>
      <c r="B9" s="56" t="s">
        <v>43</v>
      </c>
      <c r="C9" s="56" t="s">
        <v>23</v>
      </c>
      <c r="D9" s="57">
        <v>430.3</v>
      </c>
      <c r="E9" s="57">
        <v>431.9</v>
      </c>
      <c r="F9" s="57">
        <f t="shared" ref="F9:F14" si="0">+E9-D9</f>
        <v>1.5999999999999659</v>
      </c>
      <c r="G9" s="59" t="s">
        <v>18</v>
      </c>
      <c r="H9" s="58" t="s">
        <v>14</v>
      </c>
      <c r="I9" s="56" t="s">
        <v>77</v>
      </c>
      <c r="J9" s="56" t="s">
        <v>83</v>
      </c>
      <c r="K9" s="60">
        <v>40588</v>
      </c>
      <c r="L9" s="76">
        <v>47848</v>
      </c>
      <c r="M9" s="58" t="s">
        <v>21</v>
      </c>
      <c r="N9" s="9"/>
    </row>
    <row r="10" spans="1:14" s="18" customFormat="1" ht="23.4" customHeight="1" x14ac:dyDescent="0.3">
      <c r="A10" s="56" t="s">
        <v>7</v>
      </c>
      <c r="B10" s="56" t="s">
        <v>41</v>
      </c>
      <c r="C10" s="56" t="s">
        <v>24</v>
      </c>
      <c r="D10" s="57">
        <v>430.03750000000002</v>
      </c>
      <c r="E10" s="57">
        <v>431.63749999999999</v>
      </c>
      <c r="F10" s="57">
        <f t="shared" si="0"/>
        <v>1.5999999999999659</v>
      </c>
      <c r="G10" s="59" t="s">
        <v>20</v>
      </c>
      <c r="H10" s="58" t="s">
        <v>15</v>
      </c>
      <c r="I10" s="56" t="s">
        <v>78</v>
      </c>
      <c r="J10" s="56" t="s">
        <v>84</v>
      </c>
      <c r="K10" s="60">
        <v>40616</v>
      </c>
      <c r="L10" s="76">
        <v>48213</v>
      </c>
      <c r="M10" s="58" t="s">
        <v>21</v>
      </c>
      <c r="N10" s="9"/>
    </row>
    <row r="11" spans="1:14" s="18" customFormat="1" ht="23.4" customHeight="1" x14ac:dyDescent="0.3">
      <c r="A11" s="56" t="s">
        <v>8</v>
      </c>
      <c r="B11" s="56" t="s">
        <v>47</v>
      </c>
      <c r="C11" s="56" t="s">
        <v>112</v>
      </c>
      <c r="D11" s="57">
        <v>2367.5</v>
      </c>
      <c r="E11" s="57">
        <v>2321.5</v>
      </c>
      <c r="F11" s="57">
        <f t="shared" si="0"/>
        <v>-46</v>
      </c>
      <c r="G11" s="59" t="s">
        <v>18</v>
      </c>
      <c r="H11" s="58" t="s">
        <v>15</v>
      </c>
      <c r="I11" s="56" t="s">
        <v>78</v>
      </c>
      <c r="J11" s="56" t="s">
        <v>84</v>
      </c>
      <c r="K11" s="60">
        <v>44340</v>
      </c>
      <c r="L11" s="76">
        <v>47992</v>
      </c>
      <c r="M11" s="58" t="s">
        <v>21</v>
      </c>
      <c r="N11" s="9"/>
    </row>
    <row r="12" spans="1:14" s="18" customFormat="1" ht="23.4" customHeight="1" x14ac:dyDescent="0.3">
      <c r="A12" s="56" t="s">
        <v>9</v>
      </c>
      <c r="B12" s="56" t="s">
        <v>42</v>
      </c>
      <c r="C12" s="56" t="s">
        <v>25</v>
      </c>
      <c r="D12" s="57">
        <v>430.36250000000001</v>
      </c>
      <c r="E12" s="57">
        <v>431.96249999999998</v>
      </c>
      <c r="F12" s="57">
        <f t="shared" si="0"/>
        <v>1.5999999999999659</v>
      </c>
      <c r="G12" s="59" t="s">
        <v>18</v>
      </c>
      <c r="H12" s="58" t="s">
        <v>16</v>
      </c>
      <c r="I12" s="56" t="s">
        <v>79</v>
      </c>
      <c r="J12" s="56" t="s">
        <v>85</v>
      </c>
      <c r="K12" s="60">
        <v>40997</v>
      </c>
      <c r="L12" s="76">
        <v>48213</v>
      </c>
      <c r="M12" s="58" t="s">
        <v>21</v>
      </c>
      <c r="N12" s="9"/>
    </row>
    <row r="13" spans="1:14" s="18" customFormat="1" ht="23.4" customHeight="1" x14ac:dyDescent="0.3">
      <c r="A13" s="56" t="s">
        <v>10</v>
      </c>
      <c r="B13" s="56" t="s">
        <v>46</v>
      </c>
      <c r="C13" s="56" t="s">
        <v>26</v>
      </c>
      <c r="D13" s="57">
        <v>1297.2</v>
      </c>
      <c r="E13" s="57">
        <v>1291.2</v>
      </c>
      <c r="F13" s="57">
        <f t="shared" si="0"/>
        <v>-6</v>
      </c>
      <c r="G13" s="59" t="s">
        <v>18</v>
      </c>
      <c r="H13" s="58" t="s">
        <v>16</v>
      </c>
      <c r="I13" s="56" t="s">
        <v>80</v>
      </c>
      <c r="J13" s="56" t="s">
        <v>85</v>
      </c>
      <c r="K13" s="60">
        <v>44897</v>
      </c>
      <c r="L13" s="76">
        <v>48579</v>
      </c>
      <c r="M13" s="58" t="s">
        <v>21</v>
      </c>
      <c r="N13" s="9"/>
    </row>
    <row r="14" spans="1:14" s="18" customFormat="1" ht="23.4" customHeight="1" x14ac:dyDescent="0.3">
      <c r="A14" s="56" t="s">
        <v>11</v>
      </c>
      <c r="B14" s="56" t="s">
        <v>44</v>
      </c>
      <c r="C14" s="56" t="s">
        <v>27</v>
      </c>
      <c r="D14" s="57">
        <v>430.21249999999998</v>
      </c>
      <c r="E14" s="57">
        <v>431.8125</v>
      </c>
      <c r="F14" s="57">
        <f t="shared" si="0"/>
        <v>1.6000000000000227</v>
      </c>
      <c r="G14" s="59" t="s">
        <v>18</v>
      </c>
      <c r="H14" s="58" t="s">
        <v>17</v>
      </c>
      <c r="I14" s="56" t="s">
        <v>81</v>
      </c>
      <c r="J14" s="56" t="s">
        <v>86</v>
      </c>
      <c r="K14" s="60">
        <v>41043</v>
      </c>
      <c r="L14" s="76">
        <v>48213</v>
      </c>
      <c r="M14" s="58" t="s">
        <v>21</v>
      </c>
      <c r="N14" s="9"/>
    </row>
    <row r="15" spans="1:14" x14ac:dyDescent="0.3">
      <c r="N15" s="20"/>
    </row>
    <row r="19" ht="18.600000000000001" customHeight="1" x14ac:dyDescent="0.3"/>
  </sheetData>
  <mergeCells count="1">
    <mergeCell ref="A1:M3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D7075-00D1-44C9-882E-7F9A9DEEE33A}">
  <sheetPr>
    <pageSetUpPr fitToPage="1"/>
  </sheetPr>
  <dimension ref="A1:R19"/>
  <sheetViews>
    <sheetView zoomScale="90" zoomScaleNormal="90" workbookViewId="0">
      <pane ySplit="5" topLeftCell="A6" activePane="bottomLeft" state="frozen"/>
      <selection pane="bottomLeft" activeCell="B16" sqref="B16"/>
    </sheetView>
  </sheetViews>
  <sheetFormatPr defaultRowHeight="14.4" x14ac:dyDescent="0.3"/>
  <cols>
    <col min="1" max="1" width="20.109375" style="17" bestFit="1" customWidth="1"/>
    <col min="2" max="2" width="40.88671875" style="3" customWidth="1"/>
    <col min="3" max="3" width="8.33203125" customWidth="1"/>
    <col min="4" max="5" width="10.5546875" customWidth="1"/>
    <col min="6" max="6" width="1.21875" style="3" customWidth="1"/>
    <col min="7" max="7" width="30.88671875" bestFit="1" customWidth="1"/>
    <col min="8" max="8" width="12.6640625" customWidth="1"/>
    <col min="9" max="9" width="1.21875" customWidth="1"/>
    <col min="10" max="10" width="13" bestFit="1" customWidth="1"/>
    <col min="11" max="11" width="14.21875" customWidth="1"/>
    <col min="12" max="12" width="7.109375" bestFit="1" customWidth="1"/>
    <col min="13" max="13" width="9.33203125" customWidth="1"/>
    <col min="14" max="14" width="14.44140625" customWidth="1"/>
    <col min="15" max="15" width="10.44140625" customWidth="1"/>
    <col min="16" max="16" width="1.44140625" style="3" customWidth="1"/>
    <col min="17" max="17" width="9.5546875" style="2" customWidth="1"/>
    <col min="18" max="18" width="12.77734375" customWidth="1"/>
    <col min="19" max="19" width="1.5546875" customWidth="1"/>
  </cols>
  <sheetData>
    <row r="1" spans="1:18" ht="14.4" customHeight="1" x14ac:dyDescent="0.3">
      <c r="A1" s="85" t="s">
        <v>39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1:18" ht="18.600000000000001" customHeight="1" thickBot="1" x14ac:dyDescent="0.35">
      <c r="A2" s="88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9"/>
    </row>
    <row r="3" spans="1:18" s="5" customFormat="1" ht="18.600000000000001" thickBot="1" x14ac:dyDescent="0.4">
      <c r="A3" s="54"/>
      <c r="B3" s="90" t="s">
        <v>33</v>
      </c>
      <c r="C3" s="91"/>
      <c r="D3" s="91"/>
      <c r="E3" s="92"/>
      <c r="F3" s="6"/>
      <c r="G3" s="93" t="s">
        <v>34</v>
      </c>
      <c r="H3" s="94"/>
      <c r="I3" s="15"/>
      <c r="J3" s="95" t="s">
        <v>32</v>
      </c>
      <c r="K3" s="96"/>
      <c r="L3" s="96"/>
      <c r="M3" s="96"/>
      <c r="N3" s="96"/>
      <c r="O3" s="97"/>
      <c r="P3" s="6"/>
      <c r="Q3" s="83" t="s">
        <v>99</v>
      </c>
      <c r="R3" s="84" t="s">
        <v>104</v>
      </c>
    </row>
    <row r="4" spans="1:18" s="1" customFormat="1" ht="90.6" customHeight="1" thickBot="1" x14ac:dyDescent="0.35">
      <c r="A4" s="47" t="s">
        <v>0</v>
      </c>
      <c r="B4" s="8" t="s">
        <v>59</v>
      </c>
      <c r="C4" s="26" t="s">
        <v>58</v>
      </c>
      <c r="D4" s="32" t="s">
        <v>70</v>
      </c>
      <c r="E4" s="35" t="s">
        <v>103</v>
      </c>
      <c r="F4" s="19"/>
      <c r="G4" s="29" t="s">
        <v>105</v>
      </c>
      <c r="H4" s="39" t="s">
        <v>111</v>
      </c>
      <c r="I4" s="19"/>
      <c r="J4" s="12" t="s">
        <v>3</v>
      </c>
      <c r="K4" s="16" t="s">
        <v>108</v>
      </c>
      <c r="L4" s="28" t="s">
        <v>71</v>
      </c>
      <c r="M4" s="8" t="s">
        <v>107</v>
      </c>
      <c r="N4" s="29" t="s">
        <v>109</v>
      </c>
      <c r="O4" s="52" t="s">
        <v>110</v>
      </c>
      <c r="P4" s="19"/>
      <c r="Q4" s="83"/>
      <c r="R4" s="84"/>
    </row>
    <row r="5" spans="1:18" s="1" customFormat="1" ht="18" x14ac:dyDescent="0.3">
      <c r="A5" s="25"/>
      <c r="B5" s="13"/>
      <c r="C5" s="25"/>
      <c r="D5" s="14"/>
      <c r="E5" s="36" t="s">
        <v>48</v>
      </c>
      <c r="F5" s="19"/>
      <c r="G5" s="29"/>
      <c r="H5" s="40" t="s">
        <v>49</v>
      </c>
      <c r="I5" s="21"/>
      <c r="J5" s="13"/>
      <c r="K5" s="14"/>
      <c r="L5" s="14"/>
      <c r="M5" s="11" t="s">
        <v>67</v>
      </c>
      <c r="N5" s="51" t="s">
        <v>68</v>
      </c>
      <c r="O5" s="53" t="s">
        <v>69</v>
      </c>
      <c r="P5" s="19"/>
      <c r="Q5" s="43" t="s">
        <v>50</v>
      </c>
      <c r="R5" s="30"/>
    </row>
    <row r="6" spans="1:18" s="18" customFormat="1" ht="36" x14ac:dyDescent="0.3">
      <c r="A6" s="56" t="s">
        <v>19</v>
      </c>
      <c r="B6" s="56" t="s">
        <v>96</v>
      </c>
      <c r="C6" s="58">
        <v>0.2</v>
      </c>
      <c r="D6" s="62">
        <v>0.2</v>
      </c>
      <c r="E6" s="37">
        <f>LOG10(D6/0.001)*10</f>
        <v>23.010299956639813</v>
      </c>
      <c r="F6" s="10"/>
      <c r="G6" s="63" t="s">
        <v>29</v>
      </c>
      <c r="H6" s="41">
        <v>10</v>
      </c>
      <c r="I6" s="10"/>
      <c r="J6" s="65" t="s">
        <v>60</v>
      </c>
      <c r="K6" s="70">
        <f>1.44*100</f>
        <v>144</v>
      </c>
      <c r="L6" s="71">
        <v>0.3</v>
      </c>
      <c r="M6" s="68">
        <f>+K6/100*L6</f>
        <v>0.432</v>
      </c>
      <c r="N6" s="72">
        <v>0.6</v>
      </c>
      <c r="O6" s="33">
        <f>+N6+M6</f>
        <v>1.032</v>
      </c>
      <c r="P6" s="9"/>
      <c r="Q6" s="74">
        <f>+E6+H6-O6</f>
        <v>31.978299956639813</v>
      </c>
      <c r="R6" s="31" t="s">
        <v>51</v>
      </c>
    </row>
    <row r="7" spans="1:18" s="1" customFormat="1" ht="23.4" x14ac:dyDescent="0.3">
      <c r="A7" s="56" t="s">
        <v>91</v>
      </c>
      <c r="B7" s="56" t="s">
        <v>89</v>
      </c>
      <c r="C7" s="58">
        <v>1</v>
      </c>
      <c r="D7" s="61">
        <v>1</v>
      </c>
      <c r="E7" s="37">
        <f>LOG10(D7/0.001)*10</f>
        <v>30</v>
      </c>
      <c r="F7" s="45"/>
      <c r="G7" s="63" t="s">
        <v>106</v>
      </c>
      <c r="H7" s="48">
        <v>7.5</v>
      </c>
      <c r="I7" s="46"/>
      <c r="J7" s="65" t="s">
        <v>95</v>
      </c>
      <c r="K7" s="66">
        <v>49</v>
      </c>
      <c r="L7" s="67">
        <v>3</v>
      </c>
      <c r="M7" s="68">
        <f>+K7/100*L7</f>
        <v>1.47</v>
      </c>
      <c r="N7" s="69">
        <v>0</v>
      </c>
      <c r="O7" s="33">
        <f>+N7+M7</f>
        <v>1.47</v>
      </c>
      <c r="P7" s="45"/>
      <c r="Q7" s="74">
        <f>+E7+H7-O7</f>
        <v>36.03</v>
      </c>
      <c r="R7" s="31" t="s">
        <v>51</v>
      </c>
    </row>
    <row r="8" spans="1:18" s="18" customFormat="1" ht="23.4" customHeight="1" x14ac:dyDescent="0.3">
      <c r="A8" s="56" t="s">
        <v>5</v>
      </c>
      <c r="B8" s="56" t="s">
        <v>54</v>
      </c>
      <c r="C8" s="58">
        <v>4</v>
      </c>
      <c r="D8" s="61">
        <v>2</v>
      </c>
      <c r="E8" s="37">
        <f>LOG10(D8/0.001)*10</f>
        <v>33.010299956639813</v>
      </c>
      <c r="F8" s="10"/>
      <c r="G8" s="64" t="s">
        <v>35</v>
      </c>
      <c r="H8" s="41">
        <v>5</v>
      </c>
      <c r="I8" s="10"/>
      <c r="J8" s="56" t="s">
        <v>28</v>
      </c>
      <c r="K8" s="68">
        <v>8.5</v>
      </c>
      <c r="L8" s="68">
        <v>12</v>
      </c>
      <c r="M8" s="68">
        <f t="shared" ref="M8" si="0">+K8/100*L8</f>
        <v>1.02</v>
      </c>
      <c r="N8" s="72">
        <v>0.3</v>
      </c>
      <c r="O8" s="33">
        <f t="shared" ref="O8:O14" si="1">+N8+M8</f>
        <v>1.32</v>
      </c>
      <c r="P8" s="9"/>
      <c r="Q8" s="74">
        <f t="shared" ref="Q8:Q14" si="2">+E8+H8-O8</f>
        <v>36.690299956639812</v>
      </c>
      <c r="R8" s="31" t="s">
        <v>51</v>
      </c>
    </row>
    <row r="9" spans="1:18" s="18" customFormat="1" ht="23.4" x14ac:dyDescent="0.3">
      <c r="A9" s="56" t="s">
        <v>6</v>
      </c>
      <c r="B9" s="56" t="s">
        <v>55</v>
      </c>
      <c r="C9" s="58">
        <v>5</v>
      </c>
      <c r="D9" s="61">
        <v>4.5</v>
      </c>
      <c r="E9" s="37">
        <f t="shared" ref="E9:E14" si="3">LOG10(D9/0.001)*10</f>
        <v>36.532125137753432</v>
      </c>
      <c r="F9" s="10"/>
      <c r="G9" s="64" t="s">
        <v>36</v>
      </c>
      <c r="H9" s="41">
        <v>4.1500000000000004</v>
      </c>
      <c r="I9" s="10"/>
      <c r="J9" s="56" t="s">
        <v>28</v>
      </c>
      <c r="K9" s="68">
        <v>15.8</v>
      </c>
      <c r="L9" s="68">
        <v>20</v>
      </c>
      <c r="M9" s="68">
        <f>+K9/100*L9</f>
        <v>3.16</v>
      </c>
      <c r="N9" s="72">
        <v>0.3</v>
      </c>
      <c r="O9" s="33">
        <f t="shared" si="1"/>
        <v>3.46</v>
      </c>
      <c r="P9" s="9"/>
      <c r="Q9" s="74">
        <f t="shared" si="2"/>
        <v>37.22212513775343</v>
      </c>
      <c r="R9" s="31" t="s">
        <v>51</v>
      </c>
    </row>
    <row r="10" spans="1:18" s="18" customFormat="1" ht="23.4" x14ac:dyDescent="0.3">
      <c r="A10" s="56" t="s">
        <v>7</v>
      </c>
      <c r="B10" s="56" t="s">
        <v>88</v>
      </c>
      <c r="C10" s="58">
        <v>5</v>
      </c>
      <c r="D10" s="61">
        <v>3.05</v>
      </c>
      <c r="E10" s="37">
        <f t="shared" si="3"/>
        <v>34.842998393467859</v>
      </c>
      <c r="F10" s="10"/>
      <c r="G10" s="63" t="s">
        <v>61</v>
      </c>
      <c r="H10" s="41">
        <v>5.5</v>
      </c>
      <c r="I10" s="10"/>
      <c r="J10" s="56" t="s">
        <v>28</v>
      </c>
      <c r="K10" s="68">
        <v>15.8</v>
      </c>
      <c r="L10" s="68">
        <v>10</v>
      </c>
      <c r="M10" s="68">
        <f t="shared" ref="M10:M14" si="4">+K10/100*L10</f>
        <v>1.58</v>
      </c>
      <c r="N10" s="72">
        <v>0.3</v>
      </c>
      <c r="O10" s="33">
        <f t="shared" si="1"/>
        <v>1.8800000000000001</v>
      </c>
      <c r="P10" s="9"/>
      <c r="Q10" s="74">
        <f t="shared" si="2"/>
        <v>38.462998393467856</v>
      </c>
      <c r="R10" s="31" t="s">
        <v>51</v>
      </c>
    </row>
    <row r="11" spans="1:18" s="18" customFormat="1" ht="23.4" x14ac:dyDescent="0.3">
      <c r="A11" s="56" t="s">
        <v>8</v>
      </c>
      <c r="B11" s="56" t="s">
        <v>89</v>
      </c>
      <c r="C11" s="58">
        <v>4</v>
      </c>
      <c r="D11" s="61">
        <v>3</v>
      </c>
      <c r="E11" s="37">
        <f t="shared" si="3"/>
        <v>34.771212547196626</v>
      </c>
      <c r="F11" s="10"/>
      <c r="G11" s="63" t="s">
        <v>97</v>
      </c>
      <c r="H11" s="41">
        <v>5.5</v>
      </c>
      <c r="I11" s="10"/>
      <c r="J11" s="56" t="s">
        <v>53</v>
      </c>
      <c r="K11" s="68">
        <v>22.31</v>
      </c>
      <c r="L11" s="68">
        <v>6</v>
      </c>
      <c r="M11" s="68">
        <f t="shared" si="4"/>
        <v>1.3386</v>
      </c>
      <c r="N11" s="72">
        <v>0.3</v>
      </c>
      <c r="O11" s="33">
        <f t="shared" si="1"/>
        <v>1.6386000000000001</v>
      </c>
      <c r="P11" s="9"/>
      <c r="Q11" s="74">
        <f t="shared" si="2"/>
        <v>38.632612547196629</v>
      </c>
      <c r="R11" s="31" t="s">
        <v>51</v>
      </c>
    </row>
    <row r="12" spans="1:18" s="18" customFormat="1" ht="23.4" x14ac:dyDescent="0.3">
      <c r="A12" s="56" t="s">
        <v>9</v>
      </c>
      <c r="B12" s="56" t="s">
        <v>55</v>
      </c>
      <c r="C12" s="58">
        <v>5</v>
      </c>
      <c r="D12" s="61">
        <v>4.4000000000000004</v>
      </c>
      <c r="E12" s="37">
        <f t="shared" si="3"/>
        <v>36.434526764861872</v>
      </c>
      <c r="F12" s="10"/>
      <c r="G12" s="64" t="s">
        <v>36</v>
      </c>
      <c r="H12" s="41">
        <v>4.1500000000000004</v>
      </c>
      <c r="I12" s="10"/>
      <c r="J12" s="56" t="s">
        <v>28</v>
      </c>
      <c r="K12" s="68">
        <v>15.8</v>
      </c>
      <c r="L12" s="68">
        <v>9</v>
      </c>
      <c r="M12" s="68">
        <f t="shared" si="4"/>
        <v>1.4219999999999999</v>
      </c>
      <c r="N12" s="72">
        <v>0.3</v>
      </c>
      <c r="O12" s="33">
        <f t="shared" si="1"/>
        <v>1.722</v>
      </c>
      <c r="P12" s="9"/>
      <c r="Q12" s="74">
        <f t="shared" si="2"/>
        <v>38.862526764861869</v>
      </c>
      <c r="R12" s="55" t="s">
        <v>52</v>
      </c>
    </row>
    <row r="13" spans="1:18" s="18" customFormat="1" ht="36" x14ac:dyDescent="0.3">
      <c r="A13" s="56" t="s">
        <v>10</v>
      </c>
      <c r="B13" s="56" t="s">
        <v>89</v>
      </c>
      <c r="C13" s="58">
        <v>4</v>
      </c>
      <c r="D13" s="61">
        <v>3</v>
      </c>
      <c r="E13" s="37">
        <f t="shared" si="3"/>
        <v>34.771212547196626</v>
      </c>
      <c r="F13" s="10"/>
      <c r="G13" s="63" t="s">
        <v>30</v>
      </c>
      <c r="H13" s="41">
        <v>10</v>
      </c>
      <c r="I13" s="10"/>
      <c r="J13" s="73" t="s">
        <v>90</v>
      </c>
      <c r="K13" s="68">
        <v>15.7</v>
      </c>
      <c r="L13" s="68">
        <v>30</v>
      </c>
      <c r="M13" s="68">
        <f t="shared" si="4"/>
        <v>4.71</v>
      </c>
      <c r="N13" s="72">
        <v>1.1599999999999999</v>
      </c>
      <c r="O13" s="33">
        <f t="shared" si="1"/>
        <v>5.87</v>
      </c>
      <c r="P13" s="9"/>
      <c r="Q13" s="74">
        <f t="shared" si="2"/>
        <v>38.901212547196629</v>
      </c>
      <c r="R13" s="55" t="s">
        <v>52</v>
      </c>
    </row>
    <row r="14" spans="1:18" s="18" customFormat="1" ht="24" thickBot="1" x14ac:dyDescent="0.35">
      <c r="A14" s="56" t="s">
        <v>11</v>
      </c>
      <c r="B14" s="56" t="s">
        <v>55</v>
      </c>
      <c r="C14" s="58">
        <v>5</v>
      </c>
      <c r="D14" s="61">
        <v>4.5</v>
      </c>
      <c r="E14" s="38">
        <f t="shared" si="3"/>
        <v>36.532125137753432</v>
      </c>
      <c r="F14" s="10"/>
      <c r="G14" s="63" t="s">
        <v>61</v>
      </c>
      <c r="H14" s="42">
        <v>5.5</v>
      </c>
      <c r="I14" s="10"/>
      <c r="J14" s="56" t="s">
        <v>28</v>
      </c>
      <c r="K14" s="68">
        <v>15.8</v>
      </c>
      <c r="L14" s="68">
        <v>15</v>
      </c>
      <c r="M14" s="68">
        <f t="shared" si="4"/>
        <v>2.37</v>
      </c>
      <c r="N14" s="72">
        <v>0.3</v>
      </c>
      <c r="O14" s="34">
        <f t="shared" si="1"/>
        <v>2.67</v>
      </c>
      <c r="P14" s="9"/>
      <c r="Q14" s="75">
        <f t="shared" si="2"/>
        <v>39.362125137753431</v>
      </c>
      <c r="R14" s="55" t="s">
        <v>52</v>
      </c>
    </row>
    <row r="15" spans="1:18" x14ac:dyDescent="0.3">
      <c r="D15" s="4"/>
      <c r="F15" s="20"/>
      <c r="H15" s="4"/>
      <c r="I15" s="4"/>
      <c r="P15" s="20"/>
    </row>
    <row r="16" spans="1:18" x14ac:dyDescent="0.3">
      <c r="D16" s="4"/>
      <c r="F16" s="20"/>
      <c r="H16" s="4"/>
      <c r="I16" s="4"/>
      <c r="P16" s="20"/>
    </row>
    <row r="17" spans="4:9" x14ac:dyDescent="0.3">
      <c r="D17" s="4"/>
      <c r="F17" s="20"/>
      <c r="H17" s="4"/>
      <c r="I17" s="4"/>
    </row>
    <row r="18" spans="4:9" ht="13.8" customHeight="1" x14ac:dyDescent="0.3">
      <c r="D18" s="4"/>
      <c r="F18" s="20"/>
      <c r="H18" s="4"/>
      <c r="I18" s="4"/>
    </row>
    <row r="19" spans="4:9" x14ac:dyDescent="0.3">
      <c r="D19" s="4"/>
    </row>
  </sheetData>
  <mergeCells count="6">
    <mergeCell ref="Q3:Q4"/>
    <mergeCell ref="R3:R4"/>
    <mergeCell ref="A1:R2"/>
    <mergeCell ref="B3:E3"/>
    <mergeCell ref="G3:H3"/>
    <mergeCell ref="J3:O3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6771-8986-4B13-9096-419D5FEC4E3C}">
  <dimension ref="E1:P9"/>
  <sheetViews>
    <sheetView workbookViewId="0">
      <selection activeCell="Q14" sqref="Q14"/>
    </sheetView>
  </sheetViews>
  <sheetFormatPr defaultRowHeight="14.4" x14ac:dyDescent="0.3"/>
  <cols>
    <col min="5" max="5" width="10.33203125" bestFit="1" customWidth="1"/>
    <col min="6" max="6" width="11.21875" customWidth="1"/>
    <col min="11" max="11" width="10.33203125" bestFit="1" customWidth="1"/>
    <col min="12" max="12" width="11.44140625" bestFit="1" customWidth="1"/>
    <col min="13" max="13" width="10.33203125" bestFit="1" customWidth="1"/>
    <col min="16" max="16" width="9.21875" bestFit="1" customWidth="1"/>
  </cols>
  <sheetData>
    <row r="1" spans="5:16" ht="15" thickBot="1" x14ac:dyDescent="0.35"/>
    <row r="2" spans="5:16" ht="34.200000000000003" thickBot="1" x14ac:dyDescent="0.7">
      <c r="E2" s="100" t="s">
        <v>63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5:16" ht="15" thickBot="1" x14ac:dyDescent="0.35"/>
    <row r="4" spans="5:16" ht="15" thickBot="1" x14ac:dyDescent="0.35">
      <c r="E4" t="s">
        <v>66</v>
      </c>
      <c r="F4" s="17" t="s">
        <v>87</v>
      </c>
      <c r="G4" t="s">
        <v>66</v>
      </c>
      <c r="I4" s="17" t="s">
        <v>87</v>
      </c>
      <c r="K4" t="s">
        <v>66</v>
      </c>
      <c r="L4" s="17" t="s">
        <v>87</v>
      </c>
      <c r="M4" t="s">
        <v>66</v>
      </c>
      <c r="O4" s="98" t="s">
        <v>73</v>
      </c>
      <c r="P4" s="99"/>
    </row>
    <row r="5" spans="5:16" ht="31.2" x14ac:dyDescent="0.6">
      <c r="E5" s="44">
        <v>0.15</v>
      </c>
      <c r="F5" s="44">
        <v>0.28000000000000003</v>
      </c>
      <c r="G5" s="44">
        <v>0.15</v>
      </c>
      <c r="H5" s="44"/>
      <c r="I5" s="44">
        <v>5.0199999999999996</v>
      </c>
      <c r="J5" s="44"/>
      <c r="K5" s="44">
        <v>0.15</v>
      </c>
      <c r="L5" s="44">
        <v>0.28000000000000003</v>
      </c>
      <c r="M5" s="44">
        <v>0.15</v>
      </c>
      <c r="O5" s="23" t="s">
        <v>64</v>
      </c>
      <c r="P5" s="24">
        <f>SUM(E5:O5)</f>
        <v>6.1800000000000006</v>
      </c>
    </row>
    <row r="8" spans="5:16" ht="23.4" x14ac:dyDescent="0.45">
      <c r="F8" s="49" t="s">
        <v>74</v>
      </c>
      <c r="G8" s="50"/>
      <c r="H8" s="50"/>
      <c r="I8" s="50" t="s">
        <v>75</v>
      </c>
      <c r="J8" s="50"/>
      <c r="K8" s="50"/>
      <c r="L8" s="49" t="s">
        <v>74</v>
      </c>
    </row>
    <row r="9" spans="5:16" ht="25.8" x14ac:dyDescent="0.5">
      <c r="E9" s="22"/>
      <c r="F9" s="22" t="s">
        <v>62</v>
      </c>
      <c r="G9" s="22"/>
      <c r="H9" s="22" t="s">
        <v>72</v>
      </c>
      <c r="J9" s="22"/>
      <c r="K9" s="22"/>
      <c r="L9" s="22" t="s">
        <v>62</v>
      </c>
      <c r="M9" s="22"/>
    </row>
  </sheetData>
  <mergeCells count="2">
    <mergeCell ref="O4:P4"/>
    <mergeCell ref="E2:P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Stazioni non presidiate</vt:lpstr>
      <vt:lpstr>Dati tecnici</vt:lpstr>
      <vt:lpstr>Cavo Poggio Fi 2</vt:lpstr>
      <vt:lpstr>'Dati tecnici'!Area_stampa</vt:lpstr>
      <vt:lpstr>'Stazioni non presidiate'!Area_stampa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</dc:creator>
  <cp:lastModifiedBy>Aldo</cp:lastModifiedBy>
  <cp:lastPrinted>2022-04-02T15:10:49Z</cp:lastPrinted>
  <dcterms:created xsi:type="dcterms:W3CDTF">2022-03-24T20:22:58Z</dcterms:created>
  <dcterms:modified xsi:type="dcterms:W3CDTF">2022-12-03T10:43:38Z</dcterms:modified>
</cp:coreProperties>
</file>